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filterPrivacy="1"/>
  <xr:revisionPtr revIDLastSave="0" documentId="13_ncr:1_{52A5AE2F-9235-4E3A-B3D4-B5D16313EB44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1" l="1"/>
  <c r="F6" i="1"/>
  <c r="B10" i="1"/>
  <c r="E10" i="1"/>
  <c r="B8" i="1"/>
  <c r="B16" i="1"/>
  <c r="J14" i="1" l="1"/>
  <c r="J12" i="1"/>
  <c r="J13" i="1"/>
  <c r="L13" i="1"/>
  <c r="L14" i="1"/>
  <c r="L12" i="1"/>
  <c r="K13" i="1"/>
  <c r="K14" i="1"/>
  <c r="K12" i="1"/>
  <c r="B7" i="1" l="1"/>
  <c r="E8" i="1" s="1"/>
  <c r="B18" i="1" l="1"/>
  <c r="B21" i="1" l="1"/>
  <c r="B24" i="1" s="1"/>
  <c r="I2" i="1" l="1"/>
  <c r="D12" i="1" s="1"/>
  <c r="N12" i="1" s="1"/>
  <c r="O12" i="1" s="1"/>
  <c r="Q12" i="1" s="1"/>
  <c r="F2" i="1"/>
  <c r="D13" i="1" s="1"/>
  <c r="N13" i="1" s="1"/>
  <c r="O13" i="1" s="1"/>
  <c r="Q13" i="1" s="1"/>
  <c r="D2" i="1"/>
  <c r="D14" i="1" s="1"/>
  <c r="N14" i="1" s="1"/>
  <c r="O14" i="1" s="1"/>
  <c r="Q14" i="1" l="1"/>
  <c r="F13" i="1"/>
  <c r="P13" i="1" s="1"/>
  <c r="F14" i="1"/>
  <c r="P14" i="1" s="1"/>
  <c r="F12" i="1"/>
  <c r="P12" i="1" s="1"/>
  <c r="H12" i="1" l="1"/>
  <c r="G12" i="1"/>
  <c r="G14" i="1"/>
  <c r="G13" i="1"/>
  <c r="H13" i="1"/>
  <c r="H14" i="1"/>
</calcChain>
</file>

<file path=xl/sharedStrings.xml><?xml version="1.0" encoding="utf-8"?>
<sst xmlns="http://schemas.openxmlformats.org/spreadsheetml/2006/main" count="49" uniqueCount="47">
  <si>
    <t>CTC1 Weight with15 mL matrix (g)</t>
  </si>
  <si>
    <t>Weight with tracer (g)</t>
  </si>
  <si>
    <t>Mass used in CT7 (g)</t>
  </si>
  <si>
    <t>CTFR1 after CT7 Test (g)</t>
  </si>
  <si>
    <t>Mass used in CT8 Test (g)</t>
  </si>
  <si>
    <t>Mass after CT8 Test (g)</t>
  </si>
  <si>
    <t>Mass before CT9 test (g)</t>
  </si>
  <si>
    <t>Mass used in CT9 (g)</t>
  </si>
  <si>
    <t>Mass after CT9 test (g)</t>
  </si>
  <si>
    <t>CTC1 Empty Weight (g)</t>
  </si>
  <si>
    <t xml:space="preserve">decay corrected activity calculated from lsc = </t>
  </si>
  <si>
    <t>ct9</t>
  </si>
  <si>
    <t>ct8</t>
  </si>
  <si>
    <t>ct7</t>
  </si>
  <si>
    <t xml:space="preserve">Activity left in ctc1 = </t>
  </si>
  <si>
    <t xml:space="preserve">Total activity left (bq) = </t>
  </si>
  <si>
    <t xml:space="preserve">difference = </t>
  </si>
  <si>
    <t>sample weight</t>
  </si>
  <si>
    <t>Uncertainty on measured activity (%)</t>
  </si>
  <si>
    <t>Measured Activity</t>
  </si>
  <si>
    <t>Test</t>
  </si>
  <si>
    <t>Theoretical activity</t>
  </si>
  <si>
    <t>Recovery %</t>
  </si>
  <si>
    <t>Uncertainty on recovery (+/-)</t>
  </si>
  <si>
    <r>
      <rPr>
        <sz val="11"/>
        <color theme="1"/>
        <rFont val="Calibri"/>
        <family val="2"/>
      </rPr>
      <t xml:space="preserve">± </t>
    </r>
    <r>
      <rPr>
        <sz val="11"/>
        <color theme="1"/>
        <rFont val="Calibri"/>
        <family val="2"/>
        <scheme val="minor"/>
      </rPr>
      <t>0.75%</t>
    </r>
  </si>
  <si>
    <t>± 0.0001g</t>
  </si>
  <si>
    <t xml:space="preserve">activity of source </t>
  </si>
  <si>
    <t>Bq/g</t>
  </si>
  <si>
    <t>Mass of source</t>
  </si>
  <si>
    <t>g</t>
  </si>
  <si>
    <t>± 0.0001 g</t>
  </si>
  <si>
    <t xml:space="preserve">Activity of sample </t>
  </si>
  <si>
    <t>± 0.810583116 %</t>
  </si>
  <si>
    <t>Bq</t>
  </si>
  <si>
    <t>Mass Used (g)</t>
  </si>
  <si>
    <r>
      <t xml:space="preserve">Combined method uncertainty for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>T - ((</t>
    </r>
    <r>
      <rPr>
        <sz val="11"/>
        <color theme="1"/>
        <rFont val="Calibri"/>
        <family val="2"/>
      </rPr>
      <t>σAS/σW)σU)</t>
    </r>
    <r>
      <rPr>
        <sz val="11"/>
        <color theme="1"/>
        <rFont val="Calibri"/>
        <family val="2"/>
        <scheme val="minor"/>
      </rPr>
      <t xml:space="preserve"> (%)</t>
    </r>
  </si>
  <si>
    <t>Uncertainty on measured activity  (+/- Bq)</t>
  </si>
  <si>
    <r>
      <t>Uncertainty on mass used (</t>
    </r>
    <r>
      <rPr>
        <sz val="11"/>
        <color theme="1"/>
        <rFont val="Calibri"/>
        <family val="2"/>
      </rPr>
      <t>± g)</t>
    </r>
  </si>
  <si>
    <t>Total activity in sample 05/06/2018 =</t>
  </si>
  <si>
    <t>± 16.30885 %</t>
  </si>
  <si>
    <t>Relative uncertainty of recovery</t>
  </si>
  <si>
    <t>Relative method uncertainty on weight of source (S) (%)</t>
  </si>
  <si>
    <t>Relative uncertainty on mass of sample (W) (%)</t>
  </si>
  <si>
    <t>Relative uncertainty on source activity (A) (%)</t>
  </si>
  <si>
    <r>
      <t>Absolute uncertainty of theoretical activity (</t>
    </r>
    <r>
      <rPr>
        <sz val="11"/>
        <color theme="1"/>
        <rFont val="Calibri"/>
        <family val="2"/>
      </rPr>
      <t>± Bq)</t>
    </r>
  </si>
  <si>
    <t>Relative uncertainty on sample weight used (U) (%)</t>
  </si>
  <si>
    <t>RAM378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</si>
</sst>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10" fontId="0" fillId="0" borderId="0" xfId="0" applyNumberFormat="1"/>
    <xf numFmtId="0" fontId="1" fillId="0" borderId="0" xfId="0" applyFont="1"/>
    <xf numFmtId="0" fontId="0" fillId="6" borderId="1" xfId="0" applyFill="1" applyBorder="1"/>
    <xf numFmtId="0" fontId="0" fillId="0" borderId="1" xfId="0" applyBorder="1"/>
    <xf numFmtId="0" fontId="0" fillId="7" borderId="0" xfId="0" applyFill="1"/>
    <xf numFmtId="0" fontId="0" fillId="4" borderId="2" xfId="0" applyFill="1" applyBorder="1"/>
    <xf numFmtId="0" fontId="0" fillId="0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4"/>
  <sheetViews>
    <sheetView tabSelected="1" workbookViewId="0">
      <selection activeCell="C18" sqref="C18"/>
    </sheetView>
  </sheetViews>
  <sheetFormatPr defaultRowHeight="14.4" x14ac:dyDescent="0.3"/>
  <cols>
    <col min="1" max="1" width="41.5546875" bestFit="1" customWidth="1"/>
    <col min="2" max="2" width="35.44140625" bestFit="1" customWidth="1"/>
    <col min="3" max="3" width="31.6640625" bestFit="1" customWidth="1"/>
    <col min="4" max="4" width="19" bestFit="1" customWidth="1"/>
    <col min="5" max="5" width="28.44140625" bestFit="1" customWidth="1"/>
    <col min="6" max="6" width="27.109375" bestFit="1" customWidth="1"/>
    <col min="7" max="7" width="35.44140625" bestFit="1" customWidth="1"/>
    <col min="8" max="8" width="34.44140625" bestFit="1" customWidth="1"/>
    <col min="9" max="9" width="43.88671875" bestFit="1" customWidth="1"/>
    <col min="10" max="10" width="36" bestFit="1" customWidth="1"/>
    <col min="11" max="11" width="51.88671875" bestFit="1" customWidth="1"/>
    <col min="12" max="12" width="43.88671875" bestFit="1" customWidth="1"/>
    <col min="13" max="13" width="42.44140625" bestFit="1" customWidth="1"/>
    <col min="14" max="14" width="47.5546875" bestFit="1" customWidth="1"/>
    <col min="15" max="15" width="52.6640625" bestFit="1" customWidth="1"/>
    <col min="16" max="16" width="52.6640625" customWidth="1"/>
    <col min="17" max="17" width="36.33203125" bestFit="1" customWidth="1"/>
    <col min="18" max="18" width="29.109375" bestFit="1" customWidth="1"/>
  </cols>
  <sheetData>
    <row r="1" spans="1:17" x14ac:dyDescent="0.3">
      <c r="A1" t="s">
        <v>9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7" x14ac:dyDescent="0.3">
      <c r="A2">
        <v>15.2555</v>
      </c>
      <c r="B2">
        <v>35.225000000000001</v>
      </c>
      <c r="C2">
        <v>35.375399999999999</v>
      </c>
      <c r="D2">
        <f>C2-E2</f>
        <v>6.3003</v>
      </c>
      <c r="E2">
        <v>29.075099999999999</v>
      </c>
      <c r="F2">
        <f>E2-G2</f>
        <v>6.0916999999999994</v>
      </c>
      <c r="G2">
        <v>22.9834</v>
      </c>
      <c r="H2">
        <v>22.9834</v>
      </c>
      <c r="I2">
        <f>H2-J2</f>
        <v>6.0254000000000012</v>
      </c>
      <c r="J2">
        <v>16.957999999999998</v>
      </c>
    </row>
    <row r="5" spans="1:17" x14ac:dyDescent="0.3">
      <c r="A5" t="s">
        <v>26</v>
      </c>
      <c r="B5">
        <v>245.27925529999999</v>
      </c>
      <c r="C5" t="s">
        <v>27</v>
      </c>
      <c r="D5" s="5" t="s">
        <v>24</v>
      </c>
      <c r="F5">
        <f>0.75/100</f>
        <v>7.4999999999999997E-3</v>
      </c>
    </row>
    <row r="6" spans="1:17" x14ac:dyDescent="0.3">
      <c r="A6" t="s">
        <v>28</v>
      </c>
      <c r="B6">
        <v>0.15040000000000001</v>
      </c>
      <c r="C6" t="s">
        <v>29</v>
      </c>
      <c r="D6" s="6" t="s">
        <v>30</v>
      </c>
      <c r="F6">
        <f>0.0001/B6</f>
        <v>6.6489361702127658E-4</v>
      </c>
    </row>
    <row r="7" spans="1:17" x14ac:dyDescent="0.3">
      <c r="A7" t="s">
        <v>17</v>
      </c>
      <c r="B7">
        <f>C2-A2</f>
        <v>20.119900000000001</v>
      </c>
      <c r="C7" s="6" t="s">
        <v>25</v>
      </c>
    </row>
    <row r="8" spans="1:17" x14ac:dyDescent="0.3">
      <c r="A8" t="s">
        <v>31</v>
      </c>
      <c r="B8">
        <f>B10/B7</f>
        <v>1.8335081186844864</v>
      </c>
      <c r="C8" s="6" t="s">
        <v>27</v>
      </c>
      <c r="D8" s="6" t="s">
        <v>32</v>
      </c>
      <c r="E8">
        <f>(B8/100)*0.81058</f>
        <v>1.4862050108432707E-2</v>
      </c>
      <c r="F8" t="s">
        <v>33</v>
      </c>
    </row>
    <row r="9" spans="1:17" x14ac:dyDescent="0.3">
      <c r="B9" t="s">
        <v>46</v>
      </c>
    </row>
    <row r="10" spans="1:17" x14ac:dyDescent="0.3">
      <c r="A10" t="s">
        <v>38</v>
      </c>
      <c r="B10">
        <f>B5*B6</f>
        <v>36.88999999712</v>
      </c>
      <c r="D10" s="6" t="s">
        <v>39</v>
      </c>
      <c r="E10">
        <f>(B10/100)*16.30885</f>
        <v>6.0163347645303045</v>
      </c>
      <c r="F10" t="s">
        <v>33</v>
      </c>
    </row>
    <row r="11" spans="1:17" x14ac:dyDescent="0.3">
      <c r="B11" s="2" t="s">
        <v>19</v>
      </c>
      <c r="C11" s="8" t="s">
        <v>20</v>
      </c>
      <c r="D11" t="s">
        <v>34</v>
      </c>
      <c r="E11" t="s">
        <v>37</v>
      </c>
      <c r="F11" s="4" t="s">
        <v>21</v>
      </c>
      <c r="G11" t="s">
        <v>22</v>
      </c>
      <c r="H11" s="7" t="s">
        <v>23</v>
      </c>
      <c r="I11" s="2" t="s">
        <v>36</v>
      </c>
      <c r="J11" s="2" t="s">
        <v>18</v>
      </c>
      <c r="K11" s="4" t="s">
        <v>41</v>
      </c>
      <c r="L11" s="4" t="s">
        <v>42</v>
      </c>
      <c r="M11" s="4" t="s">
        <v>43</v>
      </c>
      <c r="N11" s="4" t="s">
        <v>45</v>
      </c>
      <c r="O11" s="4" t="s">
        <v>35</v>
      </c>
      <c r="P11" s="4" t="s">
        <v>44</v>
      </c>
      <c r="Q11" s="3" t="s">
        <v>40</v>
      </c>
    </row>
    <row r="12" spans="1:17" x14ac:dyDescent="0.3">
      <c r="A12" t="s">
        <v>10</v>
      </c>
      <c r="B12" s="2">
        <v>11.768509941083279</v>
      </c>
      <c r="C12" s="8" t="s">
        <v>11</v>
      </c>
      <c r="D12">
        <f>I2</f>
        <v>6.0254000000000012</v>
      </c>
      <c r="E12">
        <v>1E-4</v>
      </c>
      <c r="F12" s="4">
        <f>($B$10/$B$7)*I2</f>
        <v>11.047619818321506</v>
      </c>
      <c r="G12">
        <f>(B12/F12)*100</f>
        <v>106.52529806978188</v>
      </c>
      <c r="H12" s="7">
        <f>Q12</f>
        <v>0.91930403543015027</v>
      </c>
      <c r="I12" s="2">
        <v>6.2072176829504791E-2</v>
      </c>
      <c r="J12" s="2">
        <f>(I12/B12)</f>
        <v>5.274429570120337E-3</v>
      </c>
      <c r="K12" s="4">
        <f>(0.0001/0.1504)</f>
        <v>6.6489361702127658E-4</v>
      </c>
      <c r="L12" s="4">
        <f>(0.0001/20.1199)</f>
        <v>4.97020362924269E-6</v>
      </c>
      <c r="M12" s="4">
        <v>7.4999999999999997E-3</v>
      </c>
      <c r="N12" s="4">
        <f>(0.0001/D12)</f>
        <v>1.6596408537192548E-5</v>
      </c>
      <c r="O12" s="4">
        <f>SQRT((M12^2)+(K12^2)+(N12^2)+(L12^2))</f>
        <v>7.5294344851161354E-3</v>
      </c>
      <c r="P12" s="4">
        <f>F12*O12</f>
        <v>8.3182329638522401E-2</v>
      </c>
      <c r="Q12" s="3">
        <f>(SQRT(((O12)^2)+((J12)^2)))*100</f>
        <v>0.91930403543015027</v>
      </c>
    </row>
    <row r="13" spans="1:17" x14ac:dyDescent="0.3">
      <c r="B13" s="2">
        <v>11.902426122825261</v>
      </c>
      <c r="C13" s="8" t="s">
        <v>12</v>
      </c>
      <c r="D13">
        <f>F2</f>
        <v>6.0916999999999994</v>
      </c>
      <c r="E13">
        <v>1E-4</v>
      </c>
      <c r="F13" s="4">
        <f>($B$10/$B$7)*F2</f>
        <v>11.169181406590285</v>
      </c>
      <c r="G13">
        <f>(B13/F13)*100</f>
        <v>106.56489217555666</v>
      </c>
      <c r="H13" s="7">
        <f>Q13</f>
        <v>0.91577507903592303</v>
      </c>
      <c r="I13" s="2">
        <v>6.2043526104241083E-2</v>
      </c>
      <c r="J13" s="2">
        <f>(I13/B13)</f>
        <v>5.2126789499882149E-3</v>
      </c>
      <c r="K13" s="4">
        <f t="shared" ref="K13:K14" si="0">(0.0001/0.1504)</f>
        <v>6.6489361702127658E-4</v>
      </c>
      <c r="L13" s="4">
        <f t="shared" ref="L13:L14" si="1">(0.0001/20.1199)</f>
        <v>4.97020362924269E-6</v>
      </c>
      <c r="M13" s="4">
        <v>7.4999999999999997E-3</v>
      </c>
      <c r="N13" s="4">
        <f t="shared" ref="N13:N14" si="2">(0.0001/D13)</f>
        <v>1.6415778846627381E-5</v>
      </c>
      <c r="O13" s="4">
        <f t="shared" ref="O13:O14" si="3">SQRT((M13^2)+(K13^2)+(N13^2)+(L13^2))</f>
        <v>7.5294340891380995E-3</v>
      </c>
      <c r="P13" s="4">
        <f t="shared" ref="P13:P14" si="4">F13*O13</f>
        <v>8.4097615230548317E-2</v>
      </c>
      <c r="Q13" s="3">
        <f t="shared" ref="Q13:Q14" si="5">(SQRT(((O13)^2)+((J13)^2)))*100</f>
        <v>0.91577507903592303</v>
      </c>
    </row>
    <row r="14" spans="1:17" x14ac:dyDescent="0.3">
      <c r="B14" s="2">
        <v>12.341587971559012</v>
      </c>
      <c r="C14" s="8" t="s">
        <v>13</v>
      </c>
      <c r="D14">
        <f>D2</f>
        <v>6.3003</v>
      </c>
      <c r="E14">
        <v>1E-4</v>
      </c>
      <c r="F14" s="4">
        <f>($B$10/$B$7)*D2</f>
        <v>11.55165120014787</v>
      </c>
      <c r="G14">
        <f>(B14/F14)*100</f>
        <v>106.83830179534013</v>
      </c>
      <c r="H14" s="7">
        <f>Q14</f>
        <v>0.91035938172923903</v>
      </c>
      <c r="I14" s="2">
        <v>6.3151147395254098E-2</v>
      </c>
      <c r="J14" s="2">
        <f>(I14/B14)</f>
        <v>5.1169385609684008E-3</v>
      </c>
      <c r="K14" s="4">
        <f t="shared" si="0"/>
        <v>6.6489361702127658E-4</v>
      </c>
      <c r="L14" s="4">
        <f t="shared" si="1"/>
        <v>4.97020362924269E-6</v>
      </c>
      <c r="M14" s="4">
        <v>7.4999999999999997E-3</v>
      </c>
      <c r="N14" s="4">
        <f t="shared" si="2"/>
        <v>1.5872260051108678E-5</v>
      </c>
      <c r="O14" s="4">
        <f t="shared" si="3"/>
        <v>7.5294329237678235E-3</v>
      </c>
      <c r="P14" s="4">
        <f t="shared" si="4"/>
        <v>8.6977382870275455E-2</v>
      </c>
      <c r="Q14" s="10">
        <f t="shared" si="5"/>
        <v>0.91035938172923903</v>
      </c>
    </row>
    <row r="15" spans="1:17" x14ac:dyDescent="0.3">
      <c r="Q15" s="11"/>
    </row>
    <row r="16" spans="1:17" x14ac:dyDescent="0.3">
      <c r="B16" s="1">
        <f>SUM(B12:B14)</f>
        <v>36.01252403546755</v>
      </c>
    </row>
    <row r="18" spans="1:2" x14ac:dyDescent="0.3">
      <c r="A18" s="9" t="s">
        <v>14</v>
      </c>
      <c r="B18" s="9">
        <f>(B10/(B2-A2))*(J2-A2)</f>
        <v>3.1450574623849743</v>
      </c>
    </row>
    <row r="19" spans="1:2" x14ac:dyDescent="0.3">
      <c r="A19" s="9"/>
      <c r="B19" s="9"/>
    </row>
    <row r="20" spans="1:2" x14ac:dyDescent="0.3">
      <c r="A20" s="9"/>
      <c r="B20" s="9"/>
    </row>
    <row r="21" spans="1:2" x14ac:dyDescent="0.3">
      <c r="A21" s="9" t="s">
        <v>15</v>
      </c>
      <c r="B21" s="9">
        <f>B18+B16</f>
        <v>39.157581497852526</v>
      </c>
    </row>
    <row r="22" spans="1:2" x14ac:dyDescent="0.3">
      <c r="A22" s="9"/>
      <c r="B22" s="9"/>
    </row>
    <row r="23" spans="1:2" x14ac:dyDescent="0.3">
      <c r="A23" s="9"/>
      <c r="B23" s="9"/>
    </row>
    <row r="24" spans="1:2" x14ac:dyDescent="0.3">
      <c r="A24" s="9" t="s">
        <v>16</v>
      </c>
      <c r="B24" s="9">
        <f>B21-B10</f>
        <v>2.2675815007325255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2020-02-04T17:14:00Z</dcterms:modified>
</cp:coreProperties>
</file>